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285" windowWidth="14940" windowHeight="8655" activeTab="0"/>
  </bookViews>
  <sheets>
    <sheet name="Alcohol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Simon Sheppard</author>
  </authors>
  <commentList>
    <comment ref="M3" authorId="0">
      <text>
        <r>
          <rPr>
            <b/>
            <sz val="8"/>
            <rFont val="Tahoma"/>
            <family val="0"/>
          </rPr>
          <t>Possible death from respiratory paralysis</t>
        </r>
      </text>
    </comment>
    <comment ref="M4" authorId="0">
      <text>
        <r>
          <rPr>
            <b/>
            <sz val="8"/>
            <rFont val="Tahoma"/>
            <family val="0"/>
          </rPr>
          <t xml:space="preserve">Coma Coma and anaesthesia. Depressed or abolished reflexes. </t>
        </r>
      </text>
    </comment>
    <comment ref="M5" authorId="0">
      <text>
        <r>
          <rPr>
            <b/>
            <sz val="8"/>
            <rFont val="Tahoma"/>
            <family val="0"/>
          </rPr>
          <t>Hypothermia, impaired circulation and respiration. Possible death. 
Possible death from fighting.</t>
        </r>
      </text>
    </comment>
    <comment ref="M6" authorId="0">
      <text>
        <r>
          <rPr>
            <b/>
            <sz val="8"/>
            <rFont val="Tahoma"/>
            <family val="0"/>
          </rPr>
          <t xml:space="preserve">Stupor Apathy, general inertia, approaching paralysis. Marked lack of ability to stand or walk.Vomiting, incontinence, stupor, sleep, coma, Fighting to be expected. Pulling Unlikely 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Confusion Disorientation, mental confusion and dizziness, Exaggerated emotions - fear, anger and grief. </t>
        </r>
      </text>
    </comment>
    <comment ref="M8" authorId="0">
      <text>
        <r>
          <rPr>
            <b/>
            <sz val="8"/>
            <rFont val="Tahoma"/>
            <family val="0"/>
          </rPr>
          <t>Some loss of perception. Decreased pain sense, impaired balance and slurred speech.
Sleep in the absence of stimulating input. 
Good Chance of fighting or/and pulling.</t>
        </r>
      </text>
    </comment>
    <comment ref="M9" authorId="0">
      <text>
        <r>
          <rPr>
            <b/>
            <sz val="8"/>
            <rFont val="Tahoma"/>
            <family val="0"/>
          </rPr>
          <t>Excitement Emotional instability, and loss of initial judgement. Decreased perception and co-ordination (hence staggering gait). 
Increased reaction time, possible nausea and/or desire to lie down. Possible fight - possible pull</t>
        </r>
      </text>
    </comment>
    <comment ref="M10" authorId="0">
      <text>
        <r>
          <rPr>
            <b/>
            <sz val="8"/>
            <rFont val="Tahoma"/>
            <family val="0"/>
          </rPr>
          <t>Euphoria Increased self confidence, and decreased inhibitions. Loss of attention, judgement and control, by decrease in co-ordination and sensory perception</t>
        </r>
      </text>
    </comment>
    <comment ref="M11" authorId="0">
      <text>
        <r>
          <rPr>
            <b/>
            <sz val="8"/>
            <rFont val="Tahoma"/>
            <family val="0"/>
          </rPr>
          <t>Over the limit for Driving</t>
        </r>
      </text>
    </comment>
    <comment ref="M12" authorId="0">
      <text>
        <r>
          <rPr>
            <b/>
            <sz val="8"/>
            <rFont val="Tahoma"/>
            <family val="0"/>
          </rPr>
          <t>Animation Subject may be more talkative and have a feeling of well-being. 
Slightly slower reactions.</t>
        </r>
      </text>
    </comment>
  </commentList>
</comments>
</file>

<file path=xl/sharedStrings.xml><?xml version="1.0" encoding="utf-8"?>
<sst xmlns="http://schemas.openxmlformats.org/spreadsheetml/2006/main" count="44" uniqueCount="40">
  <si>
    <t>24hr clock</t>
  </si>
  <si>
    <t>Body weight</t>
  </si>
  <si>
    <t>kilograms</t>
  </si>
  <si>
    <t>Time</t>
  </si>
  <si>
    <t>No. of drinks</t>
  </si>
  <si>
    <t>Type of drink</t>
  </si>
  <si>
    <t>ml</t>
  </si>
  <si>
    <t>%</t>
  </si>
  <si>
    <t>-</t>
  </si>
  <si>
    <t>Spirit 25ml</t>
  </si>
  <si>
    <t>Glass of wine</t>
  </si>
  <si>
    <t>Bottle of wine</t>
  </si>
  <si>
    <t>Tactical Chunder</t>
  </si>
  <si>
    <t>Double Vodka Red Bull</t>
  </si>
  <si>
    <t>TC=Tactical Chunder</t>
  </si>
  <si>
    <t>Baracdi Breezer</t>
  </si>
  <si>
    <t>Newcastle Brown</t>
  </si>
  <si>
    <t>Pint Strong Lager</t>
  </si>
  <si>
    <t>1/2 Pint Strong Lager</t>
  </si>
  <si>
    <t>1/2 Pint Weak Lager</t>
  </si>
  <si>
    <t>Pint Weak Lager</t>
  </si>
  <si>
    <t>1/2 Pint Cider</t>
  </si>
  <si>
    <t>Pint Cider</t>
  </si>
  <si>
    <t>Bottle of Lager</t>
  </si>
  <si>
    <t>Taquellia Slammer</t>
  </si>
  <si>
    <t xml:space="preserve">Sammy's Cider </t>
  </si>
  <si>
    <t>Pint Bitter</t>
  </si>
  <si>
    <t>1/2 Pint Bitter</t>
  </si>
  <si>
    <t>Bottle of Spirits</t>
  </si>
  <si>
    <t>1/4 Bottle of Spirits</t>
  </si>
  <si>
    <t>1/2 Bottle of Spirits</t>
  </si>
  <si>
    <t>Wicked (WKD)</t>
  </si>
  <si>
    <t>Alco-pop</t>
  </si>
  <si>
    <t>Kalibar</t>
  </si>
  <si>
    <t>Soft Drink</t>
  </si>
  <si>
    <t xml:space="preserve"> </t>
  </si>
  <si>
    <t>Total Money Spent</t>
  </si>
  <si>
    <t xml:space="preserve">
</t>
  </si>
  <si>
    <t>Start-time</t>
  </si>
  <si>
    <t>Prices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</si>
</sst>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&quot;mk&quot;* #,##0_);_(&quot;mk&quot;* \(#,##0\);_(&quot;mk&quot;* &quot;-&quot;_);_(@_)"/>
    <numFmt numFmtId="185" formatCode="_(&quot;mk&quot;* #,##0.00_);_(&quot;mk&quot;* \(#,##0.00\);_(&quot;mk&quot;* &quot;-&quot;??_);_(@_)"/>
    <numFmt numFmtId="186" formatCode="&quot;£&quot;#,##0"/>
    <numFmt numFmtId="187" formatCode="&quot;£&quot;#,##0.00"/>
    <numFmt numFmtId="188" formatCode="0.000"/>
    <numFmt numFmtId="189" formatCode="[$-C09]dddd\,\ d\ mmmm\ yyyy"/>
    <numFmt numFmtId="190" formatCode="[$-409]h:mm:ss\ AM/PM"/>
    <numFmt numFmtId="191" formatCode="[$$-C09]#,##0.00"/>
    <numFmt numFmtId="192" formatCode="[$£-809]#,##0.00"/>
  </numFmts>
  <fonts count="20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4"/>
      <color indexed="9"/>
      <name val="Bookman Old Style"/>
      <family val="1"/>
    </font>
    <font>
      <sz val="10"/>
      <color indexed="9"/>
      <name val="Bookman Old Style"/>
      <family val="1"/>
    </font>
    <font>
      <sz val="10"/>
      <color indexed="12"/>
      <name val="Bookman Old Style"/>
      <family val="1"/>
    </font>
    <font>
      <sz val="10"/>
      <color indexed="10"/>
      <name val="Bookman Old Style"/>
      <family val="1"/>
    </font>
    <font>
      <sz val="10"/>
      <color indexed="22"/>
      <name val="Bookman Old Style"/>
      <family val="1"/>
    </font>
    <font>
      <sz val="8"/>
      <name val="Bookman Old Style"/>
      <family val="1"/>
    </font>
    <font>
      <sz val="10"/>
      <color indexed="17"/>
      <name val="Bookman Old Style"/>
      <family val="1"/>
    </font>
    <font>
      <sz val="14"/>
      <color indexed="13"/>
      <name val="Bookman Old Style"/>
      <family val="1"/>
    </font>
    <font>
      <b/>
      <sz val="8"/>
      <name val="Tahoma"/>
      <family val="0"/>
    </font>
    <font>
      <sz val="10"/>
      <color indexed="2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187" fontId="9" fillId="3" borderId="0" xfId="0" applyNumberFormat="1" applyFont="1" applyFill="1" applyAlignment="1">
      <alignment/>
    </xf>
    <xf numFmtId="0" fontId="8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13" fillId="2" borderId="0" xfId="0" applyFont="1" applyFill="1" applyAlignment="1">
      <alignment/>
    </xf>
    <xf numFmtId="1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vertical="top" wrapText="1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8" fillId="4" borderId="0" xfId="0" applyFont="1" applyFill="1" applyAlignment="1">
      <alignment/>
    </xf>
    <xf numFmtId="1" fontId="15" fillId="4" borderId="0" xfId="0" applyNumberFormat="1" applyFont="1" applyFill="1" applyAlignment="1">
      <alignment/>
    </xf>
    <xf numFmtId="1" fontId="13" fillId="2" borderId="0" xfId="0" applyNumberFormat="1" applyFont="1" applyFill="1" applyAlignment="1">
      <alignment/>
    </xf>
    <xf numFmtId="192" fontId="16" fillId="3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</cellXfs>
  <cellStyles count="16">
    <cellStyle name="Normal" xfId="0"/>
    <cellStyle name="Comma" xfId="15"/>
    <cellStyle name="Comma [0]" xfId="16"/>
    <cellStyle name="Comma [0]_Book3 Chart 25" xfId="17"/>
    <cellStyle name="Comma [0]_Book3 Chart 43" xfId="18"/>
    <cellStyle name="Comma_Book3 Chart 25" xfId="19"/>
    <cellStyle name="Comma_Book3 Chart 43" xfId="20"/>
    <cellStyle name="Currency" xfId="21"/>
    <cellStyle name="Currency [0]" xfId="22"/>
    <cellStyle name="Currency [0]_Book3 Chart 25" xfId="23"/>
    <cellStyle name="Currency [0]_Book3 Chart 43" xfId="24"/>
    <cellStyle name="Currency_Book3 Chart 25" xfId="25"/>
    <cellStyle name="Currency_Book3 Chart 43" xfId="26"/>
    <cellStyle name="Followed Hyperlink" xfId="27"/>
    <cellStyle name="Hyperlink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Blood alcohol per mill 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5925"/>
          <c:w val="0.934"/>
          <c:h val="0.8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Alcohol!$A$5:$A$27</c:f>
              <c:numCache/>
            </c:numRef>
          </c:cat>
          <c:val>
            <c:numRef>
              <c:f>Alcohol!$H$5:$H$32</c:f>
              <c:numCache>
                <c:ptCount val="28"/>
                <c:pt idx="0">
                  <c:v>0.13124999999999998</c:v>
                </c:pt>
                <c:pt idx="1">
                  <c:v>0.37968749999999996</c:v>
                </c:pt>
                <c:pt idx="2">
                  <c:v>0.5660156249999999</c:v>
                </c:pt>
                <c:pt idx="3">
                  <c:v>0.70576171875</c:v>
                </c:pt>
                <c:pt idx="4">
                  <c:v>0.8105712890625001</c:v>
                </c:pt>
                <c:pt idx="5">
                  <c:v>0.907928466796875</c:v>
                </c:pt>
                <c:pt idx="6">
                  <c:v>0.8309463500976562</c:v>
                </c:pt>
                <c:pt idx="7">
                  <c:v>0.6232097625732422</c:v>
                </c:pt>
                <c:pt idx="8">
                  <c:v>0.4674073219299317</c:v>
                </c:pt>
                <c:pt idx="9">
                  <c:v>0.3505554914474487</c:v>
                </c:pt>
                <c:pt idx="10">
                  <c:v>0.26291661858558657</c:v>
                </c:pt>
                <c:pt idx="11">
                  <c:v>0.19718746393918993</c:v>
                </c:pt>
                <c:pt idx="12">
                  <c:v>0.1478905979543924</c:v>
                </c:pt>
                <c:pt idx="13">
                  <c:v>0.11091794846579434</c:v>
                </c:pt>
                <c:pt idx="14">
                  <c:v>0.08318846134934574</c:v>
                </c:pt>
                <c:pt idx="15">
                  <c:v>0.062391346012009304</c:v>
                </c:pt>
                <c:pt idx="16">
                  <c:v>0.046793509509006986</c:v>
                </c:pt>
                <c:pt idx="17">
                  <c:v>0.062391346012009304</c:v>
                </c:pt>
                <c:pt idx="18">
                  <c:v>0.046793509509006986</c:v>
                </c:pt>
                <c:pt idx="19">
                  <c:v>0.03509513213175523</c:v>
                </c:pt>
                <c:pt idx="20">
                  <c:v>0.026321349098816425</c:v>
                </c:pt>
                <c:pt idx="21">
                  <c:v>0.026321349098816425</c:v>
                </c:pt>
                <c:pt idx="22">
                  <c:v>0.019741011824112323</c:v>
                </c:pt>
                <c:pt idx="23">
                  <c:v>0.014805758868084239</c:v>
                </c:pt>
                <c:pt idx="24">
                  <c:v>0.01110431915106318</c:v>
                </c:pt>
                <c:pt idx="25">
                  <c:v>0.008328239363297386</c:v>
                </c:pt>
                <c:pt idx="26">
                  <c:v>0.006246179522473038</c:v>
                </c:pt>
              </c:numCache>
            </c:numRef>
          </c:val>
          <c:smooth val="0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39186"/>
        <c:crosses val="autoZero"/>
        <c:auto val="0"/>
        <c:lblOffset val="100"/>
        <c:noMultiLvlLbl val="0"/>
      </c:catAx>
      <c:valAx>
        <c:axId val="3283918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 in 1000 parts alcohol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88041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Fighting/Pulling </a:t>
            </a:r>
          </a:p>
        </c:rich>
      </c:tx>
      <c:layout>
        <c:manualLayout>
          <c:xMode val="factor"/>
          <c:yMode val="factor"/>
          <c:x val="-0.23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6"/>
          <c:w val="0.90575"/>
          <c:h val="0.83325"/>
        </c:manualLayout>
      </c:layout>
      <c:lineChart>
        <c:grouping val="standard"/>
        <c:varyColors val="0"/>
        <c:ser>
          <c:idx val="0"/>
          <c:order val="0"/>
          <c:tx>
            <c:v>Fighting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Alcohol!$A$5:$A$17</c:f>
              <c:numCache/>
            </c:numRef>
          </c:cat>
          <c:val>
            <c:numRef>
              <c:f>Alcohol!$P$5:$P$19</c:f>
              <c:numCache>
                <c:ptCount val="15"/>
                <c:pt idx="0">
                  <c:v>0.7874999999999999</c:v>
                </c:pt>
                <c:pt idx="1">
                  <c:v>4.5562499999999995</c:v>
                </c:pt>
                <c:pt idx="2">
                  <c:v>10.18828125</c:v>
                </c:pt>
                <c:pt idx="3">
                  <c:v>16.938281250000003</c:v>
                </c:pt>
                <c:pt idx="4">
                  <c:v>24.317138671875</c:v>
                </c:pt>
                <c:pt idx="5">
                  <c:v>32.6854248046875</c:v>
                </c:pt>
                <c:pt idx="6">
                  <c:v>34.89974670410156</c:v>
                </c:pt>
                <c:pt idx="7">
                  <c:v>29.914068603515627</c:v>
                </c:pt>
                <c:pt idx="8">
                  <c:v>25.23999538421631</c:v>
                </c:pt>
                <c:pt idx="9">
                  <c:v>21.03332948684692</c:v>
                </c:pt>
                <c:pt idx="10">
                  <c:v>17.352496826648714</c:v>
                </c:pt>
                <c:pt idx="11">
                  <c:v>14.197497403621675</c:v>
                </c:pt>
                <c:pt idx="12">
                  <c:v>11.535466640442609</c:v>
                </c:pt>
                <c:pt idx="13">
                  <c:v>9.317107671126724</c:v>
                </c:pt>
                <c:pt idx="14">
                  <c:v>7.486961521441117</c:v>
                </c:pt>
              </c:numCache>
            </c:numRef>
          </c:val>
          <c:smooth val="0"/>
        </c:ser>
        <c:ser>
          <c:idx val="1"/>
          <c:order val="1"/>
          <c:tx>
            <c:v>Pulling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Alcohol!$A$5:$A$17</c:f>
              <c:numCache/>
            </c:numRef>
          </c:cat>
          <c:val>
            <c:numRef>
              <c:f>Alcohol!$Q$5:$Q$19</c:f>
              <c:numCache>
                <c:ptCount val="15"/>
                <c:pt idx="0">
                  <c:v>0.684140625</c:v>
                </c:pt>
                <c:pt idx="1">
                  <c:v>2.8262988281249997</c:v>
                </c:pt>
                <c:pt idx="2">
                  <c:v>7.817648620605468</c:v>
                </c:pt>
                <c:pt idx="3">
                  <c:v>23.3336954498291</c:v>
                </c:pt>
                <c:pt idx="4">
                  <c:v>37.029215794801715</c:v>
                </c:pt>
                <c:pt idx="5">
                  <c:v>42.95824971422553</c:v>
                </c:pt>
                <c:pt idx="6">
                  <c:v>29.166427363730033</c:v>
                </c:pt>
                <c:pt idx="7">
                  <c:v>12.517748536665458</c:v>
                </c:pt>
                <c:pt idx="8">
                  <c:v>-0.5795829217420224</c:v>
                </c:pt>
                <c:pt idx="9">
                  <c:v>-3.1666832576683515</c:v>
                </c:pt>
                <c:pt idx="10">
                  <c:v>-2.984760078166082</c:v>
                </c:pt>
                <c:pt idx="11">
                  <c:v>-2.4051935794250117</c:v>
                </c:pt>
                <c:pt idx="12">
                  <c:v>-1.5580964611836112</c:v>
                </c:pt>
                <c:pt idx="13">
                  <c:v>-1.033434468516291</c:v>
                </c:pt>
                <c:pt idx="14">
                  <c:v>-0.6228288091504431</c:v>
                </c:pt>
              </c:numCache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28380"/>
        <c:crosses val="autoZero"/>
        <c:auto val="0"/>
        <c:lblOffset val="100"/>
        <c:noMultiLvlLbl val="0"/>
      </c:catAx>
      <c:valAx>
        <c:axId val="427283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Likelyhood %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17219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488"/>
          <c:y val="0.0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0.5075</cdr:y>
    </cdr:from>
    <cdr:to>
      <cdr:x>0.94225</cdr:x>
      <cdr:y>0.5075</cdr:y>
    </cdr:to>
    <cdr:sp>
      <cdr:nvSpPr>
        <cdr:cNvPr id="1" name="Line 1"/>
        <cdr:cNvSpPr>
          <a:spLocks/>
        </cdr:cNvSpPr>
      </cdr:nvSpPr>
      <cdr:spPr>
        <a:xfrm flipV="1">
          <a:off x="457200" y="1371600"/>
          <a:ext cx="2600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12</xdr:col>
      <xdr:colOff>247650</xdr:colOff>
      <xdr:row>15</xdr:row>
      <xdr:rowOff>85725</xdr:rowOff>
    </xdr:to>
    <xdr:graphicFrame>
      <xdr:nvGraphicFramePr>
        <xdr:cNvPr id="1" name="Chart 25"/>
        <xdr:cNvGraphicFramePr/>
      </xdr:nvGraphicFramePr>
      <xdr:xfrm>
        <a:off x="2428875" y="257175"/>
        <a:ext cx="29622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2</xdr:row>
      <xdr:rowOff>123825</xdr:rowOff>
    </xdr:from>
    <xdr:to>
      <xdr:col>14</xdr:col>
      <xdr:colOff>104775</xdr:colOff>
      <xdr:row>13</xdr:row>
      <xdr:rowOff>142875</xdr:rowOff>
    </xdr:to>
    <xdr:graphicFrame>
      <xdr:nvGraphicFramePr>
        <xdr:cNvPr id="2" name="Chart 43"/>
        <xdr:cNvGraphicFramePr/>
      </xdr:nvGraphicFramePr>
      <xdr:xfrm>
        <a:off x="5829300" y="504825"/>
        <a:ext cx="32480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5"/>
  <sheetViews>
    <sheetView tabSelected="1" workbookViewId="0" topLeftCell="A1">
      <selection activeCell="W11" sqref="W11"/>
    </sheetView>
  </sheetViews>
  <sheetFormatPr defaultColWidth="9.140625" defaultRowHeight="12.75"/>
  <cols>
    <col min="1" max="1" width="5.421875" style="2" customWidth="1"/>
    <col min="2" max="2" width="7.8515625" style="2" customWidth="1"/>
    <col min="3" max="3" width="8.57421875" style="2" customWidth="1"/>
    <col min="4" max="4" width="7.421875" style="2" customWidth="1"/>
    <col min="5" max="5" width="6.57421875" style="2" customWidth="1"/>
    <col min="6" max="6" width="6.8515625" style="2" hidden="1" customWidth="1"/>
    <col min="7" max="7" width="7.140625" style="2" hidden="1" customWidth="1"/>
    <col min="8" max="8" width="0.13671875" style="2" customWidth="1"/>
    <col min="9" max="9" width="12.421875" style="2" customWidth="1"/>
    <col min="10" max="10" width="18.28125" style="2" customWidth="1"/>
    <col min="11" max="11" width="5.421875" style="2" customWidth="1"/>
    <col min="12" max="12" width="5.00390625" style="2" customWidth="1"/>
    <col min="13" max="13" width="5.421875" style="2" customWidth="1"/>
    <col min="14" max="14" width="52.00390625" style="2" customWidth="1"/>
    <col min="15" max="15" width="7.8515625" style="25" customWidth="1"/>
    <col min="16" max="16" width="5.421875" style="25" customWidth="1"/>
    <col min="17" max="19" width="7.8515625" style="25" customWidth="1"/>
    <col min="20" max="20" width="11.140625" style="25" customWidth="1"/>
    <col min="21" max="27" width="7.8515625" style="25" customWidth="1"/>
    <col min="28" max="28" width="31.57421875" style="25" customWidth="1"/>
    <col min="29" max="16384" width="7.8515625" style="25" customWidth="1"/>
  </cols>
  <sheetData>
    <row r="1" spans="1:14" ht="15" customHeight="1">
      <c r="A1" s="1" t="s">
        <v>38</v>
      </c>
      <c r="B1" s="1"/>
      <c r="C1" s="1">
        <v>19</v>
      </c>
      <c r="D1" s="2" t="s">
        <v>0</v>
      </c>
      <c r="I1" s="3"/>
      <c r="J1" s="24">
        <f>T20</f>
        <v>12.9</v>
      </c>
      <c r="K1" s="4" t="s">
        <v>36</v>
      </c>
      <c r="L1" s="5"/>
      <c r="M1" s="6"/>
      <c r="N1" s="3"/>
    </row>
    <row r="2" spans="1:8" ht="15" customHeight="1">
      <c r="A2" s="1" t="s">
        <v>1</v>
      </c>
      <c r="B2" s="1"/>
      <c r="C2" s="1">
        <v>80</v>
      </c>
      <c r="D2" s="2" t="s">
        <v>2</v>
      </c>
      <c r="F2" s="7"/>
      <c r="G2" s="7"/>
      <c r="H2" s="8"/>
    </row>
    <row r="3" spans="1:13" ht="20.25" customHeight="1">
      <c r="A3" s="9" t="s">
        <v>3</v>
      </c>
      <c r="B3" s="10" t="s">
        <v>4</v>
      </c>
      <c r="E3" s="11"/>
      <c r="F3" s="8"/>
      <c r="G3" s="8"/>
      <c r="H3" s="8"/>
      <c r="M3" s="12"/>
    </row>
    <row r="4" spans="1:14" ht="15" customHeight="1">
      <c r="A4" s="13">
        <f>C1-1</f>
        <v>18</v>
      </c>
      <c r="E4" s="13"/>
      <c r="F4" s="2">
        <v>0</v>
      </c>
      <c r="G4" s="14">
        <f>MAX(G3-(G3*0.25),0)+F4</f>
        <v>0</v>
      </c>
      <c r="H4" s="15">
        <f>G4/$C$2*1.5</f>
        <v>0</v>
      </c>
      <c r="N4" s="12"/>
    </row>
    <row r="5" spans="1:20" ht="20.25" customHeight="1">
      <c r="A5" s="9">
        <f>IF(A4&gt;=23,A4-23,A4+1)</f>
        <v>19</v>
      </c>
      <c r="B5" s="10">
        <v>1</v>
      </c>
      <c r="D5" s="2">
        <v>4</v>
      </c>
      <c r="E5" s="13" t="b">
        <v>0</v>
      </c>
      <c r="F5" s="14">
        <f aca="true" ca="1" t="shared" si="0" ref="F5:F21">IF(E5=FALSE,OFFSET($M$18,D5,0)*B5,MAX(OFFSET($M$18,D5,0)*B5+$M$45,0))</f>
        <v>7</v>
      </c>
      <c r="G5" s="14">
        <f>MAX(G4-(G4*0.25),0)+F5</f>
        <v>7</v>
      </c>
      <c r="H5" s="15">
        <f>G5/$C$2*1.5</f>
        <v>0.13124999999999998</v>
      </c>
      <c r="N5" s="17"/>
      <c r="P5" s="25">
        <f>H5*R5*6</f>
        <v>0.7874999999999999</v>
      </c>
      <c r="Q5" s="25">
        <f>(S5-P5)*H5</f>
        <v>0.684140625</v>
      </c>
      <c r="R5" s="25">
        <v>1</v>
      </c>
      <c r="S5" s="25">
        <v>6</v>
      </c>
      <c r="T5" s="25">
        <f ca="1">IF(E5=FALSE,OFFSET($U$18,D5,0)*B5,MAX(OFFSET($U$18,D5,0)*B5+$U$45,0))</f>
        <v>0.9</v>
      </c>
    </row>
    <row r="6" spans="1:20" ht="20.25" customHeight="1">
      <c r="A6" s="9">
        <f aca="true" t="shared" si="1" ref="A6:A27">IF(A5&gt;=23,A5-23,A5+1)</f>
        <v>20</v>
      </c>
      <c r="B6" s="10">
        <v>1</v>
      </c>
      <c r="D6" s="2">
        <v>12</v>
      </c>
      <c r="E6" s="13" t="b">
        <v>0</v>
      </c>
      <c r="F6" s="14">
        <f ca="1" t="shared" si="0"/>
        <v>15</v>
      </c>
      <c r="G6" s="14">
        <f aca="true" t="shared" si="2" ref="G6:G31">MAX(G5-(G5*0.25),0)+F6</f>
        <v>20.25</v>
      </c>
      <c r="H6" s="15">
        <f aca="true" t="shared" si="3" ref="H6:H31">G6/$C$2*1.5</f>
        <v>0.37968749999999996</v>
      </c>
      <c r="N6" s="12"/>
      <c r="P6" s="25">
        <f aca="true" t="shared" si="4" ref="P6:P19">H6*R6*6</f>
        <v>4.5562499999999995</v>
      </c>
      <c r="Q6" s="25">
        <f aca="true" t="shared" si="5" ref="Q6:Q19">(S6-P6)*H6</f>
        <v>2.8262988281249997</v>
      </c>
      <c r="R6" s="25">
        <v>2</v>
      </c>
      <c r="S6" s="25">
        <v>12</v>
      </c>
      <c r="T6" s="25">
        <f aca="true" ca="1" t="shared" si="6" ref="T6:T19">IF(E6=FALSE,OFFSET($U$18,D6,0)*B6,MAX(OFFSET($U$18,D6,0)*B6+$U$45,0))</f>
        <v>2</v>
      </c>
    </row>
    <row r="7" spans="1:20" ht="20.25" customHeight="1">
      <c r="A7" s="9">
        <f t="shared" si="1"/>
        <v>21</v>
      </c>
      <c r="B7" s="10">
        <v>1</v>
      </c>
      <c r="D7" s="2">
        <v>12</v>
      </c>
      <c r="E7" s="13" t="b">
        <v>0</v>
      </c>
      <c r="F7" s="14">
        <f ca="1" t="shared" si="0"/>
        <v>15</v>
      </c>
      <c r="G7" s="14">
        <f t="shared" si="2"/>
        <v>30.1875</v>
      </c>
      <c r="H7" s="15">
        <f t="shared" si="3"/>
        <v>0.5660156249999999</v>
      </c>
      <c r="N7" s="12"/>
      <c r="P7" s="25">
        <f t="shared" si="4"/>
        <v>10.18828125</v>
      </c>
      <c r="Q7" s="25">
        <f t="shared" si="5"/>
        <v>7.817648620605468</v>
      </c>
      <c r="R7" s="25">
        <v>3</v>
      </c>
      <c r="S7" s="25">
        <v>24</v>
      </c>
      <c r="T7" s="25">
        <f ca="1" t="shared" si="6"/>
        <v>2</v>
      </c>
    </row>
    <row r="8" spans="1:20" ht="20.25" customHeight="1">
      <c r="A8" s="9">
        <f t="shared" si="1"/>
        <v>22</v>
      </c>
      <c r="B8" s="10">
        <v>1</v>
      </c>
      <c r="D8" s="2">
        <v>12</v>
      </c>
      <c r="E8" s="13" t="b">
        <v>0</v>
      </c>
      <c r="F8" s="14">
        <f ca="1" t="shared" si="0"/>
        <v>15</v>
      </c>
      <c r="G8" s="14">
        <f t="shared" si="2"/>
        <v>37.640625</v>
      </c>
      <c r="H8" s="15">
        <f t="shared" si="3"/>
        <v>0.70576171875</v>
      </c>
      <c r="N8" s="17" t="s">
        <v>37</v>
      </c>
      <c r="P8" s="25">
        <f t="shared" si="4"/>
        <v>16.938281250000003</v>
      </c>
      <c r="Q8" s="25">
        <f t="shared" si="5"/>
        <v>23.3336954498291</v>
      </c>
      <c r="R8" s="25">
        <v>4</v>
      </c>
      <c r="S8" s="25">
        <v>50</v>
      </c>
      <c r="T8" s="25">
        <f ca="1" t="shared" si="6"/>
        <v>2</v>
      </c>
    </row>
    <row r="9" spans="1:20" ht="20.25" customHeight="1">
      <c r="A9" s="9">
        <f t="shared" si="1"/>
        <v>23</v>
      </c>
      <c r="B9" s="10">
        <v>1</v>
      </c>
      <c r="D9" s="2">
        <v>12</v>
      </c>
      <c r="E9" s="13" t="b">
        <v>0</v>
      </c>
      <c r="F9" s="14">
        <f ca="1" t="shared" si="0"/>
        <v>15</v>
      </c>
      <c r="G9" s="14">
        <f t="shared" si="2"/>
        <v>43.23046875</v>
      </c>
      <c r="H9" s="15">
        <f t="shared" si="3"/>
        <v>0.8105712890625001</v>
      </c>
      <c r="N9" s="12"/>
      <c r="P9" s="25">
        <f t="shared" si="4"/>
        <v>24.317138671875</v>
      </c>
      <c r="Q9" s="25">
        <f t="shared" si="5"/>
        <v>37.029215794801715</v>
      </c>
      <c r="R9" s="25">
        <v>5</v>
      </c>
      <c r="S9" s="25">
        <v>70</v>
      </c>
      <c r="T9" s="25">
        <f ca="1" t="shared" si="6"/>
        <v>2</v>
      </c>
    </row>
    <row r="10" spans="1:20" ht="20.25" customHeight="1">
      <c r="A10" s="9">
        <f t="shared" si="1"/>
        <v>0</v>
      </c>
      <c r="B10" s="10">
        <v>1</v>
      </c>
      <c r="D10" s="2">
        <v>20</v>
      </c>
      <c r="E10" s="13" t="b">
        <v>0</v>
      </c>
      <c r="F10" s="14">
        <f ca="1" t="shared" si="0"/>
        <v>16</v>
      </c>
      <c r="G10" s="14">
        <f t="shared" si="2"/>
        <v>48.4228515625</v>
      </c>
      <c r="H10" s="15">
        <f t="shared" si="3"/>
        <v>0.907928466796875</v>
      </c>
      <c r="N10" s="17"/>
      <c r="P10" s="25">
        <f t="shared" si="4"/>
        <v>32.6854248046875</v>
      </c>
      <c r="Q10" s="25">
        <f t="shared" si="5"/>
        <v>42.95824971422553</v>
      </c>
      <c r="R10" s="25">
        <v>6</v>
      </c>
      <c r="S10" s="25">
        <v>80</v>
      </c>
      <c r="T10" s="25">
        <f ca="1" t="shared" si="6"/>
        <v>2.5</v>
      </c>
    </row>
    <row r="11" spans="1:20" ht="20.25" customHeight="1">
      <c r="A11" s="9">
        <f t="shared" si="1"/>
        <v>1</v>
      </c>
      <c r="B11" s="10">
        <v>1</v>
      </c>
      <c r="D11" s="2">
        <v>13</v>
      </c>
      <c r="E11" s="13" t="b">
        <v>0</v>
      </c>
      <c r="F11" s="14">
        <f ca="1" t="shared" si="0"/>
        <v>8</v>
      </c>
      <c r="G11" s="14">
        <f t="shared" si="2"/>
        <v>44.317138671875</v>
      </c>
      <c r="H11" s="15">
        <f t="shared" si="3"/>
        <v>0.8309463500976562</v>
      </c>
      <c r="N11" s="12"/>
      <c r="P11" s="25">
        <f t="shared" si="4"/>
        <v>34.89974670410156</v>
      </c>
      <c r="Q11" s="25">
        <f t="shared" si="5"/>
        <v>29.166427363730033</v>
      </c>
      <c r="R11" s="25">
        <v>7</v>
      </c>
      <c r="S11" s="25">
        <v>70</v>
      </c>
      <c r="T11" s="25">
        <f ca="1" t="shared" si="6"/>
        <v>1.5</v>
      </c>
    </row>
    <row r="12" spans="1:20" ht="20.25" customHeight="1">
      <c r="A12" s="9">
        <f t="shared" si="1"/>
        <v>2</v>
      </c>
      <c r="B12" s="10">
        <v>1</v>
      </c>
      <c r="D12" s="2">
        <v>1</v>
      </c>
      <c r="E12" s="13" t="b">
        <v>0</v>
      </c>
      <c r="F12" s="14">
        <f ca="1" t="shared" si="0"/>
        <v>0</v>
      </c>
      <c r="G12" s="14">
        <f t="shared" si="2"/>
        <v>33.23785400390625</v>
      </c>
      <c r="H12" s="15">
        <f t="shared" si="3"/>
        <v>0.6232097625732422</v>
      </c>
      <c r="N12" s="12"/>
      <c r="P12" s="25">
        <f t="shared" si="4"/>
        <v>29.914068603515627</v>
      </c>
      <c r="Q12" s="25">
        <f t="shared" si="5"/>
        <v>12.517748536665458</v>
      </c>
      <c r="R12" s="25">
        <v>8</v>
      </c>
      <c r="S12" s="25">
        <v>50</v>
      </c>
      <c r="T12" s="25">
        <f ca="1" t="shared" si="6"/>
        <v>0</v>
      </c>
    </row>
    <row r="13" spans="1:20" ht="15" customHeight="1">
      <c r="A13" s="9">
        <f t="shared" si="1"/>
        <v>3</v>
      </c>
      <c r="B13" s="10">
        <v>1</v>
      </c>
      <c r="D13" s="2">
        <v>1</v>
      </c>
      <c r="E13" s="13" t="b">
        <v>0</v>
      </c>
      <c r="F13" s="14">
        <f ca="1" t="shared" si="0"/>
        <v>0</v>
      </c>
      <c r="G13" s="14">
        <f t="shared" si="2"/>
        <v>24.928390502929688</v>
      </c>
      <c r="H13" s="15">
        <f t="shared" si="3"/>
        <v>0.4674073219299317</v>
      </c>
      <c r="P13" s="25">
        <f t="shared" si="4"/>
        <v>25.23999538421631</v>
      </c>
      <c r="Q13" s="25">
        <f t="shared" si="5"/>
        <v>-0.5795829217420224</v>
      </c>
      <c r="R13" s="25">
        <v>9</v>
      </c>
      <c r="S13" s="25">
        <v>24</v>
      </c>
      <c r="T13" s="25">
        <f ca="1" t="shared" si="6"/>
        <v>0</v>
      </c>
    </row>
    <row r="14" spans="1:20" ht="15" customHeight="1">
      <c r="A14" s="9">
        <f t="shared" si="1"/>
        <v>4</v>
      </c>
      <c r="B14" s="10">
        <v>1</v>
      </c>
      <c r="D14" s="2">
        <v>1</v>
      </c>
      <c r="E14" s="13" t="b">
        <v>0</v>
      </c>
      <c r="F14" s="14">
        <f ca="1" t="shared" si="0"/>
        <v>0</v>
      </c>
      <c r="G14" s="14">
        <f t="shared" si="2"/>
        <v>18.696292877197266</v>
      </c>
      <c r="H14" s="15">
        <f t="shared" si="3"/>
        <v>0.3505554914474487</v>
      </c>
      <c r="P14" s="25">
        <f t="shared" si="4"/>
        <v>21.03332948684692</v>
      </c>
      <c r="Q14" s="25">
        <f t="shared" si="5"/>
        <v>-3.1666832576683515</v>
      </c>
      <c r="R14" s="25">
        <v>10</v>
      </c>
      <c r="S14" s="25">
        <v>12</v>
      </c>
      <c r="T14" s="25">
        <f ca="1" t="shared" si="6"/>
        <v>0</v>
      </c>
    </row>
    <row r="15" spans="1:20" ht="15" customHeight="1">
      <c r="A15" s="9">
        <f t="shared" si="1"/>
        <v>5</v>
      </c>
      <c r="B15" s="10">
        <v>1</v>
      </c>
      <c r="D15" s="2">
        <v>1</v>
      </c>
      <c r="E15" s="13" t="b">
        <v>0</v>
      </c>
      <c r="F15" s="14">
        <f ca="1" t="shared" si="0"/>
        <v>0</v>
      </c>
      <c r="G15" s="14">
        <f t="shared" si="2"/>
        <v>14.02221965789795</v>
      </c>
      <c r="H15" s="15">
        <f t="shared" si="3"/>
        <v>0.26291661858558657</v>
      </c>
      <c r="P15" s="25">
        <f t="shared" si="4"/>
        <v>17.352496826648714</v>
      </c>
      <c r="Q15" s="25">
        <f t="shared" si="5"/>
        <v>-2.984760078166082</v>
      </c>
      <c r="R15" s="25">
        <v>11</v>
      </c>
      <c r="S15" s="25">
        <v>6</v>
      </c>
      <c r="T15" s="25">
        <f ca="1" t="shared" si="6"/>
        <v>0</v>
      </c>
    </row>
    <row r="16" spans="1:20" ht="15" customHeight="1">
      <c r="A16" s="9">
        <f t="shared" si="1"/>
        <v>6</v>
      </c>
      <c r="B16" s="10">
        <v>1</v>
      </c>
      <c r="D16" s="2">
        <v>1</v>
      </c>
      <c r="E16" s="13"/>
      <c r="F16" s="14">
        <f ca="1" t="shared" si="0"/>
        <v>0</v>
      </c>
      <c r="G16" s="14">
        <f t="shared" si="2"/>
        <v>10.516664743423462</v>
      </c>
      <c r="H16" s="15">
        <f t="shared" si="3"/>
        <v>0.19718746393918993</v>
      </c>
      <c r="P16" s="25">
        <f t="shared" si="4"/>
        <v>14.197497403621675</v>
      </c>
      <c r="Q16" s="25">
        <f t="shared" si="5"/>
        <v>-2.4051935794250117</v>
      </c>
      <c r="R16" s="25">
        <v>12</v>
      </c>
      <c r="S16" s="25">
        <v>2</v>
      </c>
      <c r="T16" s="25">
        <f ca="1" t="shared" si="6"/>
        <v>0</v>
      </c>
    </row>
    <row r="17" spans="1:21" ht="15" customHeight="1">
      <c r="A17" s="9">
        <f t="shared" si="1"/>
        <v>7</v>
      </c>
      <c r="B17" s="10">
        <v>1</v>
      </c>
      <c r="D17" s="2">
        <v>1</v>
      </c>
      <c r="E17" s="13" t="b">
        <v>0</v>
      </c>
      <c r="F17" s="14">
        <f ca="1" t="shared" si="0"/>
        <v>0</v>
      </c>
      <c r="G17" s="14">
        <f t="shared" si="2"/>
        <v>7.887498557567596</v>
      </c>
      <c r="H17" s="15">
        <f t="shared" si="3"/>
        <v>0.1478905979543924</v>
      </c>
      <c r="P17" s="25">
        <f t="shared" si="4"/>
        <v>11.535466640442609</v>
      </c>
      <c r="Q17" s="25">
        <f t="shared" si="5"/>
        <v>-1.5580964611836112</v>
      </c>
      <c r="R17" s="25">
        <v>13</v>
      </c>
      <c r="S17" s="25">
        <v>1</v>
      </c>
      <c r="T17" s="25">
        <f ca="1" t="shared" si="6"/>
        <v>0</v>
      </c>
      <c r="U17" s="29" t="s">
        <v>39</v>
      </c>
    </row>
    <row r="18" spans="1:21" ht="15" customHeight="1">
      <c r="A18" s="13">
        <f t="shared" si="1"/>
        <v>8</v>
      </c>
      <c r="F18" s="14">
        <f ca="1" t="shared" si="0"/>
        <v>0</v>
      </c>
      <c r="G18" s="14">
        <f t="shared" si="2"/>
        <v>5.915623918175697</v>
      </c>
      <c r="H18" s="15">
        <f t="shared" si="3"/>
        <v>0.11091794846579434</v>
      </c>
      <c r="J18" s="18" t="s">
        <v>5</v>
      </c>
      <c r="K18" s="19" t="s">
        <v>6</v>
      </c>
      <c r="L18" s="19" t="s">
        <v>7</v>
      </c>
      <c r="M18" s="18"/>
      <c r="P18" s="25">
        <f t="shared" si="4"/>
        <v>9.317107671126724</v>
      </c>
      <c r="Q18" s="25">
        <f t="shared" si="5"/>
        <v>-1.033434468516291</v>
      </c>
      <c r="R18" s="25">
        <v>14</v>
      </c>
      <c r="S18" s="25">
        <v>0</v>
      </c>
      <c r="T18" s="25">
        <f ca="1" t="shared" si="6"/>
        <v>0</v>
      </c>
      <c r="U18" s="28">
        <v>0</v>
      </c>
    </row>
    <row r="19" spans="1:21" ht="15" customHeight="1">
      <c r="A19" s="13">
        <f t="shared" si="1"/>
        <v>9</v>
      </c>
      <c r="C19" s="26" t="s">
        <v>14</v>
      </c>
      <c r="D19" s="27"/>
      <c r="E19" s="27"/>
      <c r="F19" s="14">
        <f ca="1" t="shared" si="0"/>
        <v>0</v>
      </c>
      <c r="G19" s="14">
        <f>MAX(G18-(G18*0.25),0)+F19</f>
        <v>4.436717938631773</v>
      </c>
      <c r="H19" s="15">
        <f t="shared" si="3"/>
        <v>0.08318846134934574</v>
      </c>
      <c r="J19" s="21" t="s">
        <v>8</v>
      </c>
      <c r="K19" s="21">
        <v>0</v>
      </c>
      <c r="L19" s="21">
        <v>0</v>
      </c>
      <c r="M19" s="22">
        <f>K19*L19*8</f>
        <v>0</v>
      </c>
      <c r="P19" s="25">
        <f t="shared" si="4"/>
        <v>7.486961521441117</v>
      </c>
      <c r="Q19" s="25">
        <f t="shared" si="5"/>
        <v>-0.6228288091504431</v>
      </c>
      <c r="R19" s="25">
        <v>15</v>
      </c>
      <c r="S19" s="25">
        <v>0</v>
      </c>
      <c r="T19" s="25">
        <f ca="1" t="shared" si="6"/>
        <v>0</v>
      </c>
      <c r="U19" s="28">
        <v>0</v>
      </c>
    </row>
    <row r="20" spans="1:21" ht="15" customHeight="1">
      <c r="A20" s="13">
        <f t="shared" si="1"/>
        <v>10</v>
      </c>
      <c r="C20" s="20"/>
      <c r="D20" s="16"/>
      <c r="E20" s="16"/>
      <c r="F20" s="14">
        <f ca="1" t="shared" si="0"/>
        <v>0</v>
      </c>
      <c r="G20" s="14">
        <f>MAX(G19-(G19*0.25),0)+F20</f>
        <v>3.3275384539738297</v>
      </c>
      <c r="H20" s="15">
        <f t="shared" si="3"/>
        <v>0.062391346012009304</v>
      </c>
      <c r="J20" s="21" t="s">
        <v>34</v>
      </c>
      <c r="K20" s="21">
        <v>250</v>
      </c>
      <c r="L20" s="21">
        <v>0</v>
      </c>
      <c r="M20" s="22">
        <v>-2</v>
      </c>
      <c r="T20" s="25">
        <f>SUM(T5:T19)</f>
        <v>12.9</v>
      </c>
      <c r="U20" s="28">
        <v>0.9</v>
      </c>
    </row>
    <row r="21" spans="1:21" ht="15" customHeight="1">
      <c r="A21" s="13">
        <f t="shared" si="1"/>
        <v>11</v>
      </c>
      <c r="C21" s="20"/>
      <c r="D21" s="16"/>
      <c r="E21" s="16"/>
      <c r="F21" s="14">
        <f ca="1" t="shared" si="0"/>
        <v>0</v>
      </c>
      <c r="G21" s="14">
        <f>MAX(G20-(G20*0.25),0)+F21</f>
        <v>2.4956538404803723</v>
      </c>
      <c r="H21" s="15">
        <f t="shared" si="3"/>
        <v>0.046793509509006986</v>
      </c>
      <c r="J21" s="21" t="s">
        <v>33</v>
      </c>
      <c r="K21" s="21">
        <v>500</v>
      </c>
      <c r="L21" s="21">
        <v>0.5</v>
      </c>
      <c r="M21" s="22">
        <v>1</v>
      </c>
      <c r="U21" s="28">
        <v>1.8</v>
      </c>
    </row>
    <row r="22" spans="1:21" ht="15" customHeight="1">
      <c r="A22" s="13">
        <f t="shared" si="1"/>
        <v>12</v>
      </c>
      <c r="F22" s="14">
        <f ca="1">IF(E22=FALSE,OFFSET($M$18,D22,0)*B22,MAX(OFFSET($M$18,D22,0)*B22+$M$45,0))</f>
        <v>0</v>
      </c>
      <c r="G22" s="14">
        <f>MAX(G19-(G19*0.25),0)+F22</f>
        <v>3.3275384539738297</v>
      </c>
      <c r="H22" s="15">
        <f t="shared" si="3"/>
        <v>0.062391346012009304</v>
      </c>
      <c r="J22" s="21" t="s">
        <v>19</v>
      </c>
      <c r="K22" s="21">
        <v>250</v>
      </c>
      <c r="L22" s="21">
        <v>3.5</v>
      </c>
      <c r="M22" s="22">
        <f aca="true" t="shared" si="7" ref="M22:M35">K22*L22*8/1000</f>
        <v>7</v>
      </c>
      <c r="U22" s="28">
        <v>0.9</v>
      </c>
    </row>
    <row r="23" spans="1:21" ht="15" customHeight="1">
      <c r="A23" s="13">
        <f t="shared" si="1"/>
        <v>13</v>
      </c>
      <c r="F23" s="14">
        <f ca="1">IF(E23=FALSE,OFFSET($M$18,D23,0)*B23,MAX(OFFSET($M$18,D23,0)*B23+$M$45,0))</f>
        <v>0</v>
      </c>
      <c r="G23" s="14">
        <f t="shared" si="2"/>
        <v>2.4956538404803723</v>
      </c>
      <c r="H23" s="15">
        <f t="shared" si="3"/>
        <v>0.046793509509006986</v>
      </c>
      <c r="J23" s="21" t="s">
        <v>18</v>
      </c>
      <c r="K23" s="21">
        <v>250</v>
      </c>
      <c r="L23" s="21">
        <v>5</v>
      </c>
      <c r="M23" s="22">
        <f t="shared" si="7"/>
        <v>10</v>
      </c>
      <c r="U23" s="28">
        <v>1.1</v>
      </c>
    </row>
    <row r="24" spans="1:21" ht="15" customHeight="1">
      <c r="A24" s="13">
        <f t="shared" si="1"/>
        <v>14</v>
      </c>
      <c r="F24" s="14">
        <f ca="1">IF(E24=FALSE,OFFSET($M$18,D24,0)*B24,MAX(OFFSET($M$18,D24,0)*B24+$M$45,0))</f>
        <v>0</v>
      </c>
      <c r="G24" s="14">
        <f t="shared" si="2"/>
        <v>1.8717403803602792</v>
      </c>
      <c r="H24" s="15">
        <f t="shared" si="3"/>
        <v>0.03509513213175523</v>
      </c>
      <c r="J24" s="21" t="s">
        <v>17</v>
      </c>
      <c r="K24" s="21">
        <v>500</v>
      </c>
      <c r="L24" s="21">
        <v>5</v>
      </c>
      <c r="M24" s="22">
        <f t="shared" si="7"/>
        <v>20</v>
      </c>
      <c r="U24" s="28">
        <v>2.2</v>
      </c>
    </row>
    <row r="25" spans="1:21" ht="15" customHeight="1">
      <c r="A25" s="13">
        <f t="shared" si="1"/>
        <v>15</v>
      </c>
      <c r="F25" s="14">
        <f ca="1">IF(E25=FALSE,OFFSET($M$18,D25,0)*B25,MAX(OFFSET($M$18,D25,0)*B25+$M$45,0))</f>
        <v>0</v>
      </c>
      <c r="G25" s="14">
        <f>MAX(G24-(G24*0.25),0)+F25</f>
        <v>1.4038052852702094</v>
      </c>
      <c r="H25" s="15">
        <f t="shared" si="3"/>
        <v>0.026321349098816425</v>
      </c>
      <c r="J25" s="21" t="s">
        <v>20</v>
      </c>
      <c r="K25" s="21">
        <v>500</v>
      </c>
      <c r="L25" s="21">
        <v>3.5</v>
      </c>
      <c r="M25" s="22">
        <v>14</v>
      </c>
      <c r="U25" s="28">
        <v>1.8</v>
      </c>
    </row>
    <row r="26" spans="1:21" ht="15" customHeight="1">
      <c r="A26" s="13">
        <f t="shared" si="1"/>
        <v>16</v>
      </c>
      <c r="F26" s="14">
        <f aca="true" ca="1" t="shared" si="8" ref="F26:F31">IF(E26=FALSE,OFFSET($M$18,D26,0)*B26,MAX(OFFSET($M$18,D26,0)*B26+$M$45,0))</f>
        <v>0</v>
      </c>
      <c r="G26" s="14">
        <f>MAX(G24-(G24*0.25),0)+F26</f>
        <v>1.4038052852702094</v>
      </c>
      <c r="H26" s="15">
        <f t="shared" si="3"/>
        <v>0.026321349098816425</v>
      </c>
      <c r="J26" s="21" t="s">
        <v>21</v>
      </c>
      <c r="K26" s="21">
        <v>250</v>
      </c>
      <c r="L26" s="21">
        <v>5</v>
      </c>
      <c r="M26" s="22">
        <f t="shared" si="7"/>
        <v>10</v>
      </c>
      <c r="U26" s="28">
        <v>1</v>
      </c>
    </row>
    <row r="27" spans="1:21" ht="15" customHeight="1">
      <c r="A27" s="13">
        <f t="shared" si="1"/>
        <v>17</v>
      </c>
      <c r="F27" s="14">
        <f ca="1" t="shared" si="8"/>
        <v>0</v>
      </c>
      <c r="G27" s="14">
        <f t="shared" si="2"/>
        <v>1.052853963952657</v>
      </c>
      <c r="H27" s="15">
        <f t="shared" si="3"/>
        <v>0.019741011824112323</v>
      </c>
      <c r="J27" s="21" t="s">
        <v>22</v>
      </c>
      <c r="K27" s="21">
        <v>500</v>
      </c>
      <c r="L27" s="21">
        <v>5</v>
      </c>
      <c r="M27" s="22">
        <f t="shared" si="7"/>
        <v>20</v>
      </c>
      <c r="U27" s="28">
        <v>2</v>
      </c>
    </row>
    <row r="28" spans="1:21" ht="15" customHeight="1">
      <c r="A28" s="2" t="s">
        <v>35</v>
      </c>
      <c r="F28" s="14">
        <f ca="1" t="shared" si="8"/>
        <v>0</v>
      </c>
      <c r="G28" s="14">
        <f t="shared" si="2"/>
        <v>0.7896404729644928</v>
      </c>
      <c r="H28" s="15">
        <f t="shared" si="3"/>
        <v>0.014805758868084239</v>
      </c>
      <c r="J28" s="21" t="s">
        <v>27</v>
      </c>
      <c r="K28" s="21">
        <v>250</v>
      </c>
      <c r="L28" s="21">
        <v>4</v>
      </c>
      <c r="M28" s="22">
        <f t="shared" si="7"/>
        <v>8</v>
      </c>
      <c r="U28" s="28">
        <v>0.8</v>
      </c>
    </row>
    <row r="29" spans="1:21" ht="15" customHeight="1">
      <c r="A29" s="2" t="s">
        <v>35</v>
      </c>
      <c r="F29" s="14">
        <f ca="1" t="shared" si="8"/>
        <v>0</v>
      </c>
      <c r="G29" s="14">
        <f t="shared" si="2"/>
        <v>0.5922303547233696</v>
      </c>
      <c r="H29" s="15">
        <f t="shared" si="3"/>
        <v>0.01110431915106318</v>
      </c>
      <c r="J29" s="21" t="s">
        <v>26</v>
      </c>
      <c r="K29" s="21">
        <v>500</v>
      </c>
      <c r="L29" s="21">
        <v>4</v>
      </c>
      <c r="M29" s="22">
        <f t="shared" si="7"/>
        <v>16</v>
      </c>
      <c r="U29" s="28">
        <v>1.6</v>
      </c>
    </row>
    <row r="30" spans="1:21" ht="15" customHeight="1">
      <c r="A30" s="2" t="s">
        <v>35</v>
      </c>
      <c r="F30" s="14">
        <f ca="1" t="shared" si="8"/>
        <v>0</v>
      </c>
      <c r="G30" s="14">
        <f t="shared" si="2"/>
        <v>0.4441727660425272</v>
      </c>
      <c r="H30" s="15">
        <f t="shared" si="3"/>
        <v>0.008328239363297386</v>
      </c>
      <c r="J30" s="21" t="s">
        <v>23</v>
      </c>
      <c r="K30" s="21">
        <v>450</v>
      </c>
      <c r="L30" s="21">
        <v>5</v>
      </c>
      <c r="M30" s="22">
        <v>15</v>
      </c>
      <c r="U30" s="28">
        <v>2</v>
      </c>
    </row>
    <row r="31" spans="1:21" ht="15">
      <c r="A31" s="2" t="s">
        <v>35</v>
      </c>
      <c r="F31" s="14">
        <f ca="1" t="shared" si="8"/>
        <v>0</v>
      </c>
      <c r="G31" s="14">
        <f t="shared" si="2"/>
        <v>0.3331295745318954</v>
      </c>
      <c r="H31" s="15">
        <f t="shared" si="3"/>
        <v>0.006246179522473038</v>
      </c>
      <c r="J31" s="21" t="s">
        <v>9</v>
      </c>
      <c r="K31" s="21">
        <v>25</v>
      </c>
      <c r="L31" s="21">
        <v>40</v>
      </c>
      <c r="M31" s="22">
        <f t="shared" si="7"/>
        <v>8</v>
      </c>
      <c r="U31" s="28">
        <v>1.5</v>
      </c>
    </row>
    <row r="32" spans="1:21" ht="15">
      <c r="A32" s="2" t="s">
        <v>35</v>
      </c>
      <c r="J32" s="21" t="s">
        <v>10</v>
      </c>
      <c r="K32" s="21">
        <v>120</v>
      </c>
      <c r="L32" s="21">
        <v>11</v>
      </c>
      <c r="M32" s="22">
        <f t="shared" si="7"/>
        <v>10.56</v>
      </c>
      <c r="U32" s="28">
        <v>2.5</v>
      </c>
    </row>
    <row r="33" spans="10:21" ht="15">
      <c r="J33" s="21" t="s">
        <v>24</v>
      </c>
      <c r="K33" s="21">
        <v>25</v>
      </c>
      <c r="L33" s="21">
        <v>40</v>
      </c>
      <c r="M33" s="22">
        <v>8</v>
      </c>
      <c r="U33" s="28">
        <v>1.8</v>
      </c>
    </row>
    <row r="34" spans="10:21" ht="15">
      <c r="J34" s="21" t="s">
        <v>11</v>
      </c>
      <c r="K34" s="21">
        <v>750</v>
      </c>
      <c r="L34" s="21">
        <v>11</v>
      </c>
      <c r="M34" s="22">
        <f t="shared" si="7"/>
        <v>66</v>
      </c>
      <c r="U34" s="28">
        <v>10</v>
      </c>
    </row>
    <row r="35" spans="10:21" ht="15" customHeight="1">
      <c r="J35" s="21" t="s">
        <v>13</v>
      </c>
      <c r="K35" s="21">
        <v>250</v>
      </c>
      <c r="L35" s="21">
        <v>8</v>
      </c>
      <c r="M35" s="22">
        <f t="shared" si="7"/>
        <v>16</v>
      </c>
      <c r="U35" s="28">
        <v>5</v>
      </c>
    </row>
    <row r="36" spans="10:21" ht="15" customHeight="1">
      <c r="J36" s="21" t="s">
        <v>32</v>
      </c>
      <c r="K36" s="21">
        <v>450</v>
      </c>
      <c r="L36" s="21">
        <v>5</v>
      </c>
      <c r="M36" s="22">
        <v>14</v>
      </c>
      <c r="U36" s="28">
        <v>2.5</v>
      </c>
    </row>
    <row r="37" spans="10:21" ht="15" customHeight="1">
      <c r="J37" s="21" t="s">
        <v>15</v>
      </c>
      <c r="K37" s="21">
        <v>450</v>
      </c>
      <c r="L37" s="21">
        <v>5.2</v>
      </c>
      <c r="M37" s="22">
        <v>15</v>
      </c>
      <c r="U37" s="28">
        <v>2.5</v>
      </c>
    </row>
    <row r="38" spans="10:21" ht="15" customHeight="1">
      <c r="J38" s="21" t="s">
        <v>16</v>
      </c>
      <c r="K38" s="21">
        <v>500</v>
      </c>
      <c r="L38" s="21">
        <v>5</v>
      </c>
      <c r="M38" s="22">
        <v>16</v>
      </c>
      <c r="U38" s="28">
        <v>2.5</v>
      </c>
    </row>
    <row r="39" spans="10:21" ht="15" customHeight="1">
      <c r="J39" s="21" t="s">
        <v>29</v>
      </c>
      <c r="K39" s="21">
        <v>250</v>
      </c>
      <c r="L39" s="21">
        <v>40</v>
      </c>
      <c r="M39" s="22">
        <v>24</v>
      </c>
      <c r="U39" s="28">
        <v>6.25</v>
      </c>
    </row>
    <row r="40" spans="10:21" ht="15" customHeight="1">
      <c r="J40" s="21" t="s">
        <v>30</v>
      </c>
      <c r="K40" s="21">
        <v>500</v>
      </c>
      <c r="L40" s="21">
        <v>40</v>
      </c>
      <c r="M40" s="22">
        <v>48</v>
      </c>
      <c r="U40" s="28">
        <v>12.5</v>
      </c>
    </row>
    <row r="41" spans="10:21" ht="15" customHeight="1">
      <c r="J41" s="21" t="s">
        <v>28</v>
      </c>
      <c r="K41" s="21">
        <v>1000</v>
      </c>
      <c r="L41" s="21">
        <v>40</v>
      </c>
      <c r="M41" s="22">
        <v>96</v>
      </c>
      <c r="U41" s="28">
        <v>25</v>
      </c>
    </row>
    <row r="42" spans="10:21" ht="15" customHeight="1">
      <c r="J42" s="21" t="s">
        <v>25</v>
      </c>
      <c r="K42" s="21">
        <v>500</v>
      </c>
      <c r="L42" s="21">
        <v>12.5</v>
      </c>
      <c r="M42" s="22">
        <v>62</v>
      </c>
      <c r="U42" s="28">
        <v>2</v>
      </c>
    </row>
    <row r="43" spans="10:21" ht="15" customHeight="1">
      <c r="J43" s="21" t="s">
        <v>31</v>
      </c>
      <c r="K43" s="21">
        <v>450</v>
      </c>
      <c r="L43" s="21">
        <v>5.4</v>
      </c>
      <c r="M43" s="22">
        <v>16</v>
      </c>
      <c r="U43" s="28">
        <v>2.5</v>
      </c>
    </row>
    <row r="44" ht="15" customHeight="1"/>
    <row r="45" spans="10:13" ht="15" customHeight="1">
      <c r="J45" s="13" t="s">
        <v>12</v>
      </c>
      <c r="K45" s="13">
        <v>-1500</v>
      </c>
      <c r="L45" s="13">
        <v>3.5</v>
      </c>
      <c r="M45" s="23">
        <f>K45*L45*8/1000</f>
        <v>-42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mergeCells count="1">
    <mergeCell ref="C19:E1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ss64.com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 Sheppard</cp:lastModifiedBy>
  <dcterms:created xsi:type="dcterms:W3CDTF">2002-12-06T20:54:24Z</dcterms:created>
  <cp:category/>
  <cp:version/>
  <cp:contentType/>
  <cp:contentStatus/>
</cp:coreProperties>
</file>